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xr:revisionPtr revIDLastSave="0" documentId="13_ncr:1_{D565BAA3-A152-4440-AB40-8620F312B6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Elektromateriál" sheetId="2" r:id="rId2"/>
    <sheet name="02 - VON" sheetId="3" r:id="rId3"/>
  </sheets>
  <definedNames>
    <definedName name="_xlnm._FilterDatabase" localSheetId="1" hidden="1">'01 - Elektromateriál'!$C$117:$K$130</definedName>
    <definedName name="_xlnm._FilterDatabase" localSheetId="2" hidden="1">'02 - VON'!$C$116:$K$119</definedName>
    <definedName name="_xlnm.Print_Titles" localSheetId="1">'01 - Elektromateriál'!$117:$117</definedName>
    <definedName name="_xlnm.Print_Titles" localSheetId="2">'02 - VON'!$116:$116</definedName>
    <definedName name="_xlnm.Print_Titles" localSheetId="0">'Rekapitulace stavby'!$92:$92</definedName>
    <definedName name="_xlnm.Print_Area" localSheetId="1">'01 - Elektromateriál'!$C$4:$J$76,'01 - Elektromateriál'!$C$82:$J$99,'01 - Elektromateriál'!$C$105:$J$130</definedName>
    <definedName name="_xlnm.Print_Area" localSheetId="2">'02 - VON'!$C$4:$J$76,'02 - VON'!$C$82:$J$98,'02 - VON'!$C$104:$J$119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19" i="3"/>
  <c r="BH119" i="3"/>
  <c r="BG119" i="3"/>
  <c r="BF119" i="3"/>
  <c r="T119" i="3"/>
  <c r="T118" i="3"/>
  <c r="T117" i="3"/>
  <c r="R119" i="3"/>
  <c r="R118" i="3"/>
  <c r="R117" i="3"/>
  <c r="P119" i="3"/>
  <c r="P118" i="3"/>
  <c r="P117" i="3"/>
  <c r="AU96" i="1" s="1"/>
  <c r="F111" i="3"/>
  <c r="E109" i="3"/>
  <c r="F89" i="3"/>
  <c r="E87" i="3"/>
  <c r="J24" i="3"/>
  <c r="J114" i="3"/>
  <c r="J23" i="3"/>
  <c r="J21" i="3"/>
  <c r="J91" i="3"/>
  <c r="J20" i="3"/>
  <c r="J18" i="3"/>
  <c r="E18" i="3"/>
  <c r="F92" i="3"/>
  <c r="J17" i="3"/>
  <c r="J15" i="3"/>
  <c r="E15" i="3"/>
  <c r="F113" i="3" s="1"/>
  <c r="J14" i="3"/>
  <c r="J12" i="3"/>
  <c r="J89" i="3" s="1"/>
  <c r="E7" i="3"/>
  <c r="E107" i="3"/>
  <c r="J37" i="2"/>
  <c r="J36" i="2"/>
  <c r="AY95" i="1"/>
  <c r="J35" i="2"/>
  <c r="AX95" i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F36" i="2" s="1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F37" i="2" s="1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F35" i="2" s="1"/>
  <c r="BF121" i="2"/>
  <c r="J34" i="2" s="1"/>
  <c r="T121" i="2"/>
  <c r="R121" i="2"/>
  <c r="P121" i="2"/>
  <c r="F112" i="2"/>
  <c r="E110" i="2"/>
  <c r="F89" i="2"/>
  <c r="E87" i="2"/>
  <c r="J24" i="2"/>
  <c r="J92" i="2"/>
  <c r="J23" i="2"/>
  <c r="J21" i="2"/>
  <c r="J91" i="2"/>
  <c r="J20" i="2"/>
  <c r="J18" i="2"/>
  <c r="E18" i="2"/>
  <c r="F115" i="2" s="1"/>
  <c r="J17" i="2"/>
  <c r="J15" i="2"/>
  <c r="E15" i="2"/>
  <c r="F114" i="2"/>
  <c r="J14" i="2"/>
  <c r="J12" i="2"/>
  <c r="J112" i="2" s="1"/>
  <c r="E7" i="2"/>
  <c r="E85" i="2"/>
  <c r="L90" i="1"/>
  <c r="AM90" i="1"/>
  <c r="AM89" i="1"/>
  <c r="L89" i="1"/>
  <c r="AM87" i="1"/>
  <c r="L87" i="1"/>
  <c r="L85" i="1"/>
  <c r="L84" i="1"/>
  <c r="BK124" i="2"/>
  <c r="J126" i="2"/>
  <c r="J127" i="2"/>
  <c r="F37" i="3"/>
  <c r="BD96" i="1" s="1"/>
  <c r="BK128" i="2"/>
  <c r="J124" i="2"/>
  <c r="J121" i="2"/>
  <c r="BK119" i="3"/>
  <c r="J129" i="2"/>
  <c r="F34" i="2"/>
  <c r="J130" i="2"/>
  <c r="BK121" i="2"/>
  <c r="BK123" i="2"/>
  <c r="J119" i="3"/>
  <c r="F36" i="3"/>
  <c r="BC96" i="1" s="1"/>
  <c r="BK127" i="2"/>
  <c r="F35" i="3"/>
  <c r="BB96" i="1" s="1"/>
  <c r="BK126" i="2"/>
  <c r="BK130" i="2"/>
  <c r="J128" i="2"/>
  <c r="AS94" i="1"/>
  <c r="BK129" i="2"/>
  <c r="J123" i="2"/>
  <c r="BK122" i="2"/>
  <c r="J122" i="2"/>
  <c r="J125" i="2"/>
  <c r="BK125" i="2"/>
  <c r="J34" i="3"/>
  <c r="AW96" i="1"/>
  <c r="R120" i="2" l="1"/>
  <c r="R119" i="2"/>
  <c r="R118" i="2"/>
  <c r="P120" i="2"/>
  <c r="P119" i="2" s="1"/>
  <c r="P118" i="2" s="1"/>
  <c r="AU95" i="1" s="1"/>
  <c r="AU94" i="1" s="1"/>
  <c r="T120" i="2"/>
  <c r="T119" i="2"/>
  <c r="T118" i="2"/>
  <c r="BK120" i="2"/>
  <c r="J120" i="2"/>
  <c r="J98" i="2" s="1"/>
  <c r="BK118" i="3"/>
  <c r="J118" i="3"/>
  <c r="J97" i="3" s="1"/>
  <c r="E85" i="3"/>
  <c r="F91" i="3"/>
  <c r="J92" i="3"/>
  <c r="J111" i="3"/>
  <c r="J113" i="3"/>
  <c r="F114" i="3"/>
  <c r="BE119" i="3"/>
  <c r="J33" i="3" s="1"/>
  <c r="AV96" i="1" s="1"/>
  <c r="AT96" i="1" s="1"/>
  <c r="J89" i="2"/>
  <c r="F91" i="2"/>
  <c r="F92" i="2"/>
  <c r="E108" i="2"/>
  <c r="J114" i="2"/>
  <c r="J115" i="2"/>
  <c r="BE126" i="2"/>
  <c r="AW95" i="1"/>
  <c r="BE127" i="2"/>
  <c r="BE123" i="2"/>
  <c r="BB95" i="1"/>
  <c r="BB94" i="1" s="1"/>
  <c r="AX94" i="1" s="1"/>
  <c r="BA95" i="1"/>
  <c r="BC95" i="1"/>
  <c r="BE121" i="2"/>
  <c r="BE124" i="2"/>
  <c r="BE125" i="2"/>
  <c r="BE122" i="2"/>
  <c r="BE128" i="2"/>
  <c r="BE129" i="2"/>
  <c r="BE130" i="2"/>
  <c r="BD95" i="1"/>
  <c r="BD94" i="1" s="1"/>
  <c r="W33" i="1" s="1"/>
  <c r="F34" i="3"/>
  <c r="BA96" i="1"/>
  <c r="BA94" i="1" s="1"/>
  <c r="W30" i="1" s="1"/>
  <c r="BC94" i="1"/>
  <c r="AY94" i="1"/>
  <c r="BK119" i="2" l="1"/>
  <c r="J119" i="2"/>
  <c r="J97" i="2" s="1"/>
  <c r="BK117" i="3"/>
  <c r="J117" i="3"/>
  <c r="J96" i="3" s="1"/>
  <c r="BK118" i="2"/>
  <c r="J118" i="2"/>
  <c r="J96" i="2" s="1"/>
  <c r="J33" i="2"/>
  <c r="AV95" i="1" s="1"/>
  <c r="AT95" i="1" s="1"/>
  <c r="F33" i="3"/>
  <c r="AZ96" i="1"/>
  <c r="F33" i="2"/>
  <c r="AZ95" i="1" s="1"/>
  <c r="W31" i="1"/>
  <c r="W32" i="1"/>
  <c r="AW94" i="1"/>
  <c r="AK30" i="1" s="1"/>
  <c r="J30" i="3" l="1"/>
  <c r="AG96" i="1"/>
  <c r="AZ94" i="1"/>
  <c r="AV94" i="1"/>
  <c r="AK29" i="1" s="1"/>
  <c r="J30" i="2"/>
  <c r="AG95" i="1" s="1"/>
  <c r="AG94" i="1" s="1"/>
  <c r="AK26" i="1" s="1"/>
  <c r="J39" i="3" l="1"/>
  <c r="AK35" i="1"/>
  <c r="J39" i="2"/>
  <c r="AN95" i="1"/>
  <c r="AN96" i="1"/>
  <c r="W29" i="1"/>
  <c r="AT94" i="1"/>
  <c r="AN94" i="1" s="1"/>
</calcChain>
</file>

<file path=xl/sharedStrings.xml><?xml version="1.0" encoding="utf-8"?>
<sst xmlns="http://schemas.openxmlformats.org/spreadsheetml/2006/main" count="502" uniqueCount="161">
  <si>
    <t>Export Komplet</t>
  </si>
  <si>
    <t/>
  </si>
  <si>
    <t>2.0</t>
  </si>
  <si>
    <t>False</t>
  </si>
  <si>
    <t>{346a8cbb-79da-421c-8741-d02ce366221a}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</si>
  <si>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</si>
  <si>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</si>
  <si>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</si>
  <si>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</si>
  <si>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</si>
  <si>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</si>
  <si>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</si>
  <si>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</si>
  <si>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</si>
  <si>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</si>
  <si>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</si>
  <si>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osvětlení ve vybraných lokalitách 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</si>
  <si>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</si>
  <si>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</si>
  <si>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</si>
  <si>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</si>
  <si>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</si>
  <si>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</si>
  <si>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</si>
  <si>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</si>
  <si>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</si>
  <si>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</si>
  <si>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</si>
  <si>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</si>
  <si>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</si>
  <si>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</si>
  <si>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</si>
  <si>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</si>
  <si>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</si>
  <si>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</si>
  <si>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</si>
  <si>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</si>
  <si>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</si>
  <si>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</si>
  <si>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</si>
  <si>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</si>
  <si>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</si>
  <si>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</si>
  <si>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</si>
  <si>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</si>
  <si>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</si>
  <si>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</si>
  <si>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</si>
  <si>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</si>
  <si>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</si>
  <si>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</si>
  <si>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</si>
  <si>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</si>
  <si>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</si>
  <si>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</si>
  <si>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</si>
  <si>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</si>
  <si>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</si>
  <si>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</si>
  <si>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</si>
  <si>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</si>
  <si>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</si>
  <si>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</si>
  <si>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</si>
  <si>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</si>
  <si>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</si>
  <si>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</si>
  <si>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</si>
  <si>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</si>
  <si>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</si>
  <si>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</si>
  <si>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</si>
  <si>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</si>
  <si>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</si>
  <si>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</si>
  <si>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</si>
  <si>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</si>
  <si>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Elektromateriál</t>
  </si>
  <si>
    <t>STA</t>
  </si>
  <si>
    <t>1</t>
  </si>
  <si>
    <t>{dd441d55-f611-4d9c-8542-0e600d6711f7}</t>
  </si>
  <si>
    <t>2</t>
  </si>
  <si>
    <t>02</t>
  </si>
  <si>
    <t>VON</t>
  </si>
  <si>
    <t>{77f6a697-beb4-4568-b7c3-0a05caf58438}</t>
  </si>
  <si>
    <t>KRYCÍ LIST SOUPISU PRACÍ</t>
  </si>
  <si>
    <t>Objekt:</t>
  </si>
  <si>
    <t>01 - Elektromateriál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</si>
  <si>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</si>
  <si>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</si>
  <si>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</si>
  <si>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</si>
  <si>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</si>
  <si>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</si>
  <si>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</si>
  <si>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</si>
  <si>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</si>
  <si>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</si>
  <si>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</si>
  <si>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</si>
  <si>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</si>
  <si>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</si>
  <si>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</si>
  <si>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</si>
  <si>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</si>
  <si>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</si>
  <si>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</si>
  <si>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</si>
  <si>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</si>
  <si>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</si>
  <si>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</si>
  <si>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</si>
  <si>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</si>
  <si>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</si>
  <si>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743474</t>
  </si>
  <si>
    <t>SVÍTIDLO DRÁŽNÍ LED, MIN. IP 54, ELEKTRONICKÝ PŘEDŘADNÍK, PŘES 45 W</t>
  </si>
  <si>
    <t>KUS</t>
  </si>
  <si>
    <t>16</t>
  </si>
  <si>
    <t>74D111</t>
  </si>
  <si>
    <t>PŘIPEVNĚNÍ SVÍTIDLA (BEZ DODÁVKY SVÍTIDLA) NA JEDNODUCHÝ STOŽÁR NEBO BŘEVNO</t>
  </si>
  <si>
    <t>4</t>
  </si>
  <si>
    <t>3</t>
  </si>
  <si>
    <t>74D112</t>
  </si>
  <si>
    <t>PŘIPEVNĚNÍ SVÍTIDLA (BEZ DODÁVKY SVÍTIDLA) NA ZDVOJENÝ STOŽÁR (2TB, 2TBS)</t>
  </si>
  <si>
    <t>6</t>
  </si>
  <si>
    <t>743566</t>
  </si>
  <si>
    <t>SVÍTIDLO VENKOVNÍ VŠEOBECNÉ - MONTÁŽ SVÍTIDLA</t>
  </si>
  <si>
    <t>8</t>
  </si>
  <si>
    <t>5</t>
  </si>
  <si>
    <t>743Z37</t>
  </si>
  <si>
    <t>DEMONTÁŽ SVÍTIDLA ZE STOŽÁRU/BRÁNY TRAKČNÍHO VEDENÍ</t>
  </si>
  <si>
    <t>10</t>
  </si>
  <si>
    <t>747541</t>
  </si>
  <si>
    <t>MĚŘENÍ INTENZITY OSVĚTLENÍ INSTALOVANÉHO V ROZSAHU TOHOTO SO/PS</t>
  </si>
  <si>
    <t>7</t>
  </si>
  <si>
    <t>74BF11</t>
  </si>
  <si>
    <t>TAŽNÉ HNACÍ VOZIDLO K PRACOVNÍM SOUPRAVÁM (PRO STOŽÁRY A BRÁNY - MONTÁŽ )</t>
  </si>
  <si>
    <t>HOD</t>
  </si>
  <si>
    <t>14</t>
  </si>
  <si>
    <t>747301</t>
  </si>
  <si>
    <t>PROVEDENÍ PROHLÍDKY A ZKOUŠKY PRÁVNICKOU OSOBOU, VYDÁNÍ PRŮKAZU ZPŮSOBILOSTI</t>
  </si>
  <si>
    <t>-1611371045</t>
  </si>
  <si>
    <t>9</t>
  </si>
  <si>
    <t>747213</t>
  </si>
  <si>
    <t>CELKOVÁ PROHLÍDKA, ZKOUŠENÍ, MĚŘENÍ A VYHOTOVENÍ VÝCHOZÍ REVIZNÍ ZPRÁVY, PRO OBJEM IN PŘES 500 DO 1000 TIS. KČ</t>
  </si>
  <si>
    <t>1437201366</t>
  </si>
  <si>
    <t>747214</t>
  </si>
  <si>
    <t>CELKOVÁ PROHLÍDKA, ZKOUŠENÍ, MĚŘENÍ A VYHOTOVENÍ VÝCHOZÍ REVIZNÍ ZPRÁVY, PRO OBJEM IN - PŘÍPLATEK ZA KAŽDÝCH DALŠÍCH I ZAPOČATÝCH 500 TIS. KČ</t>
  </si>
  <si>
    <t>1511753231</t>
  </si>
  <si>
    <t>02 - VON</t>
  </si>
  <si>
    <t>OST - Ostatní</t>
  </si>
  <si>
    <t>OST</t>
  </si>
  <si>
    <t>Ostatní</t>
  </si>
  <si>
    <t>03100</t>
  </si>
  <si>
    <t>ZAŘÍZENÍ STAVENIŠTĚ - ZŘÍZENÍ, PROVOZ, DEMONTÁŽ</t>
  </si>
  <si>
    <t>KPL</t>
  </si>
  <si>
    <t>262144</t>
  </si>
  <si>
    <t>Správa železnic, státní organizace, Oblastní ředitelství Plzeň</t>
  </si>
  <si>
    <t>CZ70994234</t>
  </si>
  <si>
    <t>M</t>
  </si>
  <si>
    <t>VZ65424036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</si>
</sst>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6" sqref="K6:AJ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75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51" t="s">
        <v>160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6"/>
      <c r="BE5" s="148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53" t="s">
        <v>16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R6" s="16"/>
      <c r="BE6" s="149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49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192">
        <v>45385</v>
      </c>
      <c r="AR8" s="16"/>
      <c r="BE8" s="149"/>
      <c r="BS8" s="13" t="s">
        <v>6</v>
      </c>
    </row>
    <row r="9" spans="1:74" ht="14.45" customHeight="1" x14ac:dyDescent="0.2">
      <c r="B9" s="16"/>
      <c r="AR9" s="16"/>
      <c r="BE9" s="149"/>
      <c r="BS9" s="13" t="s">
        <v>6</v>
      </c>
    </row>
    <row r="10" spans="1:74" ht="12" customHeight="1" x14ac:dyDescent="0.2">
      <c r="B10" s="16"/>
      <c r="D10" s="23" t="s">
        <v>22</v>
      </c>
      <c r="AK10" s="23" t="s">
        <v>23</v>
      </c>
      <c r="AN10" s="21">
        <v>70994234</v>
      </c>
      <c r="AR10" s="16"/>
      <c r="BE10" s="149"/>
      <c r="BS10" s="13" t="s">
        <v>6</v>
      </c>
    </row>
    <row r="11" spans="1:74" ht="18.399999999999999" customHeight="1" x14ac:dyDescent="0.2">
      <c r="B11" s="16"/>
      <c r="E11" s="21" t="s">
        <v>157</v>
      </c>
      <c r="AK11" s="23" t="s">
        <v>24</v>
      </c>
      <c r="AN11" s="21" t="s">
        <v>158</v>
      </c>
      <c r="AR11" s="16"/>
      <c r="BE11" s="149"/>
      <c r="BS11" s="13" t="s">
        <v>6</v>
      </c>
    </row>
    <row r="12" spans="1:74" ht="6.95" customHeight="1" x14ac:dyDescent="0.2">
      <c r="B12" s="16"/>
      <c r="AR12" s="16"/>
      <c r="BE12" s="149"/>
      <c r="BS12" s="13" t="s">
        <v>6</v>
      </c>
    </row>
    <row r="13" spans="1:74" ht="12" customHeight="1" x14ac:dyDescent="0.2">
      <c r="B13" s="16"/>
      <c r="D13" s="23" t="s">
        <v>25</v>
      </c>
      <c r="AK13" s="23" t="s">
        <v>23</v>
      </c>
      <c r="AN13" s="25" t="s">
        <v>26</v>
      </c>
      <c r="AR13" s="16"/>
      <c r="BE13" s="149"/>
      <c r="BS13" s="13" t="s">
        <v>6</v>
      </c>
    </row>
    <row r="14" spans="1:74" ht="12.75" x14ac:dyDescent="0.2">
      <c r="B14" s="16"/>
      <c r="E14" s="155" t="s">
        <v>26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23" t="s">
        <v>24</v>
      </c>
      <c r="AN14" s="25" t="s">
        <v>26</v>
      </c>
      <c r="AR14" s="16"/>
      <c r="BE14" s="149"/>
      <c r="BS14" s="13" t="s">
        <v>6</v>
      </c>
    </row>
    <row r="15" spans="1:74" ht="6.95" customHeight="1" x14ac:dyDescent="0.2">
      <c r="B15" s="16"/>
      <c r="AR15" s="16"/>
      <c r="BE15" s="149"/>
      <c r="BS15" s="13" t="s">
        <v>3</v>
      </c>
    </row>
    <row r="16" spans="1:74" ht="12" customHeight="1" x14ac:dyDescent="0.2">
      <c r="B16" s="16"/>
      <c r="D16" s="23"/>
      <c r="AK16" s="23"/>
      <c r="AN16" s="21" t="s">
        <v>1</v>
      </c>
      <c r="AR16" s="16"/>
      <c r="BE16" s="149"/>
      <c r="BS16" s="13" t="s">
        <v>3</v>
      </c>
    </row>
    <row r="17" spans="2:71" ht="18.399999999999999" customHeight="1" x14ac:dyDescent="0.2">
      <c r="B17" s="16"/>
      <c r="E17" s="21"/>
      <c r="AK17" s="23"/>
      <c r="AN17" s="21" t="s">
        <v>1</v>
      </c>
      <c r="AR17" s="16"/>
      <c r="BE17" s="149"/>
      <c r="BS17" s="13" t="s">
        <v>28</v>
      </c>
    </row>
    <row r="18" spans="2:71" ht="6.95" customHeight="1" x14ac:dyDescent="0.2">
      <c r="B18" s="16"/>
      <c r="AR18" s="16"/>
      <c r="BE18" s="149"/>
      <c r="BS18" s="13" t="s">
        <v>6</v>
      </c>
    </row>
    <row r="19" spans="2:71" ht="12" customHeight="1" x14ac:dyDescent="0.2">
      <c r="B19" s="16"/>
      <c r="D19" s="23"/>
      <c r="AK19" s="23"/>
      <c r="AN19" s="21" t="s">
        <v>1</v>
      </c>
      <c r="AR19" s="16"/>
      <c r="BE19" s="149"/>
      <c r="BS19" s="13" t="s">
        <v>6</v>
      </c>
    </row>
    <row r="20" spans="2:71" ht="18.399999999999999" customHeight="1" x14ac:dyDescent="0.2">
      <c r="B20" s="16"/>
      <c r="E20" s="21"/>
      <c r="AK20" s="23"/>
      <c r="AN20" s="21" t="s">
        <v>1</v>
      </c>
      <c r="AR20" s="16"/>
      <c r="BE20" s="149"/>
      <c r="BS20" s="13" t="s">
        <v>28</v>
      </c>
    </row>
    <row r="21" spans="2:71" ht="6.95" customHeight="1" x14ac:dyDescent="0.2">
      <c r="B21" s="16"/>
      <c r="AR21" s="16"/>
      <c r="BE21" s="149"/>
    </row>
    <row r="22" spans="2:71" ht="12" customHeight="1" x14ac:dyDescent="0.2">
      <c r="B22" s="16"/>
      <c r="D22" s="23" t="s">
        <v>30</v>
      </c>
      <c r="AR22" s="16"/>
      <c r="BE22" s="149"/>
    </row>
    <row r="23" spans="2:71" ht="16.5" customHeight="1" x14ac:dyDescent="0.2">
      <c r="B23" s="16"/>
      <c r="E23" s="157" t="s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R23" s="16"/>
      <c r="BE23" s="149"/>
    </row>
    <row r="24" spans="2:71" ht="6.95" customHeight="1" x14ac:dyDescent="0.2">
      <c r="B24" s="16"/>
      <c r="AR24" s="16"/>
      <c r="BE24" s="149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9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8">
        <f>ROUND(AG94,2)</f>
        <v>0</v>
      </c>
      <c r="AL26" s="159"/>
      <c r="AM26" s="159"/>
      <c r="AN26" s="159"/>
      <c r="AO26" s="159"/>
      <c r="AR26" s="28"/>
      <c r="BE26" s="149"/>
    </row>
    <row r="27" spans="2:71" s="1" customFormat="1" ht="6.95" customHeight="1" x14ac:dyDescent="0.2">
      <c r="B27" s="28"/>
      <c r="AR27" s="28"/>
      <c r="BE27" s="149"/>
    </row>
    <row r="28" spans="2:71" s="1" customFormat="1" ht="12.75" x14ac:dyDescent="0.2">
      <c r="B28" s="28"/>
      <c r="L28" s="160" t="s">
        <v>32</v>
      </c>
      <c r="M28" s="160"/>
      <c r="N28" s="160"/>
      <c r="O28" s="160"/>
      <c r="P28" s="160"/>
      <c r="W28" s="160" t="s">
        <v>33</v>
      </c>
      <c r="X28" s="160"/>
      <c r="Y28" s="160"/>
      <c r="Z28" s="160"/>
      <c r="AA28" s="160"/>
      <c r="AB28" s="160"/>
      <c r="AC28" s="160"/>
      <c r="AD28" s="160"/>
      <c r="AE28" s="160"/>
      <c r="AK28" s="160" t="s">
        <v>34</v>
      </c>
      <c r="AL28" s="160"/>
      <c r="AM28" s="160"/>
      <c r="AN28" s="160"/>
      <c r="AO28" s="160"/>
      <c r="AR28" s="28"/>
      <c r="BE28" s="149"/>
    </row>
    <row r="29" spans="2:71" s="2" customFormat="1" ht="14.45" customHeight="1" x14ac:dyDescent="0.2">
      <c r="B29" s="32"/>
      <c r="D29" s="23" t="s">
        <v>35</v>
      </c>
      <c r="F29" s="23" t="s">
        <v>36</v>
      </c>
      <c r="L29" s="163">
        <v>0.21</v>
      </c>
      <c r="M29" s="162"/>
      <c r="N29" s="162"/>
      <c r="O29" s="162"/>
      <c r="P29" s="162"/>
      <c r="W29" s="161">
        <f>ROUND(AZ94, 2)</f>
        <v>0</v>
      </c>
      <c r="X29" s="162"/>
      <c r="Y29" s="162"/>
      <c r="Z29" s="162"/>
      <c r="AA29" s="162"/>
      <c r="AB29" s="162"/>
      <c r="AC29" s="162"/>
      <c r="AD29" s="162"/>
      <c r="AE29" s="162"/>
      <c r="AK29" s="161">
        <f>ROUND(AV94, 2)</f>
        <v>0</v>
      </c>
      <c r="AL29" s="162"/>
      <c r="AM29" s="162"/>
      <c r="AN29" s="162"/>
      <c r="AO29" s="162"/>
      <c r="AR29" s="32"/>
      <c r="BE29" s="150"/>
    </row>
    <row r="30" spans="2:71" s="2" customFormat="1" ht="14.45" customHeight="1" x14ac:dyDescent="0.2">
      <c r="B30" s="32"/>
      <c r="F30" s="23" t="s">
        <v>37</v>
      </c>
      <c r="L30" s="163">
        <v>0.12</v>
      </c>
      <c r="M30" s="162"/>
      <c r="N30" s="162"/>
      <c r="O30" s="162"/>
      <c r="P30" s="162"/>
      <c r="W30" s="161">
        <f>ROUND(BA94,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1">
        <f>ROUND(AW94, 2)</f>
        <v>0</v>
      </c>
      <c r="AL30" s="162"/>
      <c r="AM30" s="162"/>
      <c r="AN30" s="162"/>
      <c r="AO30" s="162"/>
      <c r="AR30" s="32"/>
      <c r="BE30" s="150"/>
    </row>
    <row r="31" spans="2:71" s="2" customFormat="1" ht="14.45" hidden="1" customHeight="1" x14ac:dyDescent="0.2">
      <c r="B31" s="32"/>
      <c r="F31" s="23" t="s">
        <v>38</v>
      </c>
      <c r="L31" s="163">
        <v>0.21</v>
      </c>
      <c r="M31" s="162"/>
      <c r="N31" s="162"/>
      <c r="O31" s="162"/>
      <c r="P31" s="162"/>
      <c r="W31" s="161">
        <f>ROUND(BB94,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1">
        <v>0</v>
      </c>
      <c r="AL31" s="162"/>
      <c r="AM31" s="162"/>
      <c r="AN31" s="162"/>
      <c r="AO31" s="162"/>
      <c r="AR31" s="32"/>
      <c r="BE31" s="150"/>
    </row>
    <row r="32" spans="2:71" s="2" customFormat="1" ht="14.45" hidden="1" customHeight="1" x14ac:dyDescent="0.2">
      <c r="B32" s="32"/>
      <c r="F32" s="23" t="s">
        <v>39</v>
      </c>
      <c r="L32" s="163">
        <v>0.12</v>
      </c>
      <c r="M32" s="162"/>
      <c r="N32" s="162"/>
      <c r="O32" s="162"/>
      <c r="P32" s="162"/>
      <c r="W32" s="161">
        <f>ROUND(BC94,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1">
        <v>0</v>
      </c>
      <c r="AL32" s="162"/>
      <c r="AM32" s="162"/>
      <c r="AN32" s="162"/>
      <c r="AO32" s="162"/>
      <c r="AR32" s="32"/>
      <c r="BE32" s="150"/>
    </row>
    <row r="33" spans="2:57" s="2" customFormat="1" ht="14.45" hidden="1" customHeight="1" x14ac:dyDescent="0.2">
      <c r="B33" s="32"/>
      <c r="F33" s="23" t="s">
        <v>40</v>
      </c>
      <c r="L33" s="163">
        <v>0</v>
      </c>
      <c r="M33" s="162"/>
      <c r="N33" s="162"/>
      <c r="O33" s="162"/>
      <c r="P33" s="162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1">
        <v>0</v>
      </c>
      <c r="AL33" s="162"/>
      <c r="AM33" s="162"/>
      <c r="AN33" s="162"/>
      <c r="AO33" s="162"/>
      <c r="AR33" s="32"/>
      <c r="BE33" s="150"/>
    </row>
    <row r="34" spans="2:57" s="1" customFormat="1" ht="6.95" customHeight="1" x14ac:dyDescent="0.2">
      <c r="B34" s="28"/>
      <c r="AR34" s="28"/>
      <c r="BE34" s="149"/>
    </row>
    <row r="35" spans="2:57" s="1" customFormat="1" ht="25.9" customHeight="1" x14ac:dyDescent="0.2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64" t="s">
        <v>43</v>
      </c>
      <c r="Y35" s="165"/>
      <c r="Z35" s="165"/>
      <c r="AA35" s="165"/>
      <c r="AB35" s="165"/>
      <c r="AC35" s="35"/>
      <c r="AD35" s="35"/>
      <c r="AE35" s="35"/>
      <c r="AF35" s="35"/>
      <c r="AG35" s="35"/>
      <c r="AH35" s="35"/>
      <c r="AI35" s="35"/>
      <c r="AJ35" s="35"/>
      <c r="AK35" s="166">
        <f>SUM(AK26:AK33)</f>
        <v>0</v>
      </c>
      <c r="AL35" s="165"/>
      <c r="AM35" s="165"/>
      <c r="AN35" s="165"/>
      <c r="AO35" s="167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13</v>
      </c>
      <c r="L84" s="3" t="str">
        <f>K5</f>
        <v>VZ65424036</v>
      </c>
      <c r="AR84" s="44"/>
    </row>
    <row r="85" spans="1:91" s="4" customFormat="1" ht="36.950000000000003" customHeight="1" x14ac:dyDescent="0.2">
      <c r="B85" s="45"/>
      <c r="C85" s="46" t="s">
        <v>15</v>
      </c>
      <c r="L85" s="186" t="str">
        <f>K6</f>
        <v>Modernizace osvětlení ve vybraných lokalitách 2024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19</v>
      </c>
      <c r="L87" s="47" t="str">
        <f>IF(K8="","",K8)</f>
        <v xml:space="preserve"> </v>
      </c>
      <c r="AI87" s="23" t="s">
        <v>21</v>
      </c>
      <c r="AM87" s="168">
        <f>IF(AN8= "","",AN8)</f>
        <v>45385</v>
      </c>
      <c r="AN87" s="168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22</v>
      </c>
      <c r="L89" s="3" t="str">
        <f>IF(E11= "","",E11)</f>
        <v>Správa železnic, státní organizace, Oblastní ředitelství Plzeň</v>
      </c>
      <c r="AI89" s="23" t="s">
        <v>27</v>
      </c>
      <c r="AM89" s="169" t="str">
        <f>IF(E17="","",E17)</f>
        <v/>
      </c>
      <c r="AN89" s="170"/>
      <c r="AO89" s="170"/>
      <c r="AP89" s="170"/>
      <c r="AR89" s="28"/>
      <c r="AS89" s="171" t="s">
        <v>51</v>
      </c>
      <c r="AT89" s="172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3" t="s">
        <v>25</v>
      </c>
      <c r="L90" s="3" t="str">
        <f>IF(E14= "Vyplň údaj","",E14)</f>
        <v/>
      </c>
      <c r="AI90" s="23" t="s">
        <v>29</v>
      </c>
      <c r="AM90" s="169" t="str">
        <f>IF(E20="","",E20)</f>
        <v/>
      </c>
      <c r="AN90" s="170"/>
      <c r="AO90" s="170"/>
      <c r="AP90" s="170"/>
      <c r="AR90" s="28"/>
      <c r="AS90" s="173"/>
      <c r="AT90" s="174"/>
      <c r="BD90" s="52"/>
    </row>
    <row r="91" spans="1:91" s="1" customFormat="1" ht="10.9" customHeight="1" x14ac:dyDescent="0.2">
      <c r="B91" s="28"/>
      <c r="AR91" s="28"/>
      <c r="AS91" s="173"/>
      <c r="AT91" s="174"/>
      <c r="BD91" s="52"/>
    </row>
    <row r="92" spans="1:91" s="1" customFormat="1" ht="29.25" customHeight="1" x14ac:dyDescent="0.2">
      <c r="B92" s="28"/>
      <c r="C92" s="181" t="s">
        <v>52</v>
      </c>
      <c r="D92" s="182"/>
      <c r="E92" s="182"/>
      <c r="F92" s="182"/>
      <c r="G92" s="182"/>
      <c r="H92" s="53"/>
      <c r="I92" s="183" t="s">
        <v>53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54</v>
      </c>
      <c r="AH92" s="182"/>
      <c r="AI92" s="182"/>
      <c r="AJ92" s="182"/>
      <c r="AK92" s="182"/>
      <c r="AL92" s="182"/>
      <c r="AM92" s="182"/>
      <c r="AN92" s="183" t="s">
        <v>55</v>
      </c>
      <c r="AO92" s="182"/>
      <c r="AP92" s="185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9">
        <f>ROUND(SUM(AG95:AG96),2)</f>
        <v>0</v>
      </c>
      <c r="AH94" s="179"/>
      <c r="AI94" s="179"/>
      <c r="AJ94" s="179"/>
      <c r="AK94" s="179"/>
      <c r="AL94" s="179"/>
      <c r="AM94" s="179"/>
      <c r="AN94" s="180">
        <f>SUM(AG94,AT94)</f>
        <v>0</v>
      </c>
      <c r="AO94" s="180"/>
      <c r="AP94" s="180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 x14ac:dyDescent="0.2">
      <c r="A95" s="70" t="s">
        <v>75</v>
      </c>
      <c r="B95" s="71"/>
      <c r="C95" s="72"/>
      <c r="D95" s="178" t="s">
        <v>76</v>
      </c>
      <c r="E95" s="178"/>
      <c r="F95" s="178"/>
      <c r="G95" s="178"/>
      <c r="H95" s="178"/>
      <c r="I95" s="73"/>
      <c r="J95" s="178" t="s">
        <v>77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6">
        <f>'01 - Elektromateriál'!J30</f>
        <v>0</v>
      </c>
      <c r="AH95" s="177"/>
      <c r="AI95" s="177"/>
      <c r="AJ95" s="177"/>
      <c r="AK95" s="177"/>
      <c r="AL95" s="177"/>
      <c r="AM95" s="177"/>
      <c r="AN95" s="176">
        <f>SUM(AG95,AT95)</f>
        <v>0</v>
      </c>
      <c r="AO95" s="177"/>
      <c r="AP95" s="177"/>
      <c r="AQ95" s="74" t="s">
        <v>78</v>
      </c>
      <c r="AR95" s="71"/>
      <c r="AS95" s="75">
        <v>0</v>
      </c>
      <c r="AT95" s="76">
        <f>ROUND(SUM(AV95:AW95),2)</f>
        <v>0</v>
      </c>
      <c r="AU95" s="77">
        <f>'01 - Elektromateriál'!P118</f>
        <v>0</v>
      </c>
      <c r="AV95" s="76">
        <f>'01 - Elektromateriál'!J33</f>
        <v>0</v>
      </c>
      <c r="AW95" s="76">
        <f>'01 - Elektromateriál'!J34</f>
        <v>0</v>
      </c>
      <c r="AX95" s="76">
        <f>'01 - Elektromateriál'!J35</f>
        <v>0</v>
      </c>
      <c r="AY95" s="76">
        <f>'01 - Elektromateriál'!J36</f>
        <v>0</v>
      </c>
      <c r="AZ95" s="76">
        <f>'01 - Elektromateriál'!F33</f>
        <v>0</v>
      </c>
      <c r="BA95" s="76">
        <f>'01 - Elektromateriál'!F34</f>
        <v>0</v>
      </c>
      <c r="BB95" s="76">
        <f>'01 - Elektromateriál'!F35</f>
        <v>0</v>
      </c>
      <c r="BC95" s="76">
        <f>'01 - Elektromateriál'!F36</f>
        <v>0</v>
      </c>
      <c r="BD95" s="78">
        <f>'01 - Elektromateriál'!F37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 x14ac:dyDescent="0.2">
      <c r="A96" s="70" t="s">
        <v>75</v>
      </c>
      <c r="B96" s="71"/>
      <c r="C96" s="72"/>
      <c r="D96" s="178" t="s">
        <v>82</v>
      </c>
      <c r="E96" s="178"/>
      <c r="F96" s="178"/>
      <c r="G96" s="178"/>
      <c r="H96" s="178"/>
      <c r="I96" s="73"/>
      <c r="J96" s="178" t="s">
        <v>83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6">
        <f>'02 - VON'!J30</f>
        <v>0</v>
      </c>
      <c r="AH96" s="177"/>
      <c r="AI96" s="177"/>
      <c r="AJ96" s="177"/>
      <c r="AK96" s="177"/>
      <c r="AL96" s="177"/>
      <c r="AM96" s="177"/>
      <c r="AN96" s="176">
        <f>SUM(AG96,AT96)</f>
        <v>0</v>
      </c>
      <c r="AO96" s="177"/>
      <c r="AP96" s="177"/>
      <c r="AQ96" s="74" t="s">
        <v>78</v>
      </c>
      <c r="AR96" s="71"/>
      <c r="AS96" s="80">
        <v>0</v>
      </c>
      <c r="AT96" s="81">
        <f>ROUND(SUM(AV96:AW96),2)</f>
        <v>0</v>
      </c>
      <c r="AU96" s="82">
        <f>'02 - VON'!P117</f>
        <v>0</v>
      </c>
      <c r="AV96" s="81">
        <f>'02 - VON'!J33</f>
        <v>0</v>
      </c>
      <c r="AW96" s="81">
        <f>'02 - VON'!J34</f>
        <v>0</v>
      </c>
      <c r="AX96" s="81">
        <f>'02 - VON'!J35</f>
        <v>0</v>
      </c>
      <c r="AY96" s="81">
        <f>'02 - VON'!J36</f>
        <v>0</v>
      </c>
      <c r="AZ96" s="81">
        <f>'02 - VON'!F33</f>
        <v>0</v>
      </c>
      <c r="BA96" s="81">
        <f>'02 - VON'!F34</f>
        <v>0</v>
      </c>
      <c r="BB96" s="81">
        <f>'02 - VON'!F35</f>
        <v>0</v>
      </c>
      <c r="BC96" s="81">
        <f>'02 - VON'!F36</f>
        <v>0</v>
      </c>
      <c r="BD96" s="83">
        <f>'02 - VON'!F37</f>
        <v>0</v>
      </c>
      <c r="BT96" s="79" t="s">
        <v>79</v>
      </c>
      <c r="BV96" s="79" t="s">
        <v>73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2:44" s="1" customFormat="1" ht="30" customHeight="1" x14ac:dyDescent="0.2">
      <c r="B97" s="28"/>
      <c r="AR97" s="28"/>
    </row>
    <row r="98" spans="2:44" s="1" customFormat="1" ht="6.95" customHeight="1" x14ac:dyDescent="0.2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sheetProtection algorithmName="SHA-512" hashValue="mmjfz6UhJx5fI5xL6RLDY3bYm8tP474hEdEbmeQMAd2CjKyrBVsWMNFUThyZfVgyH3+/L2Woqh5HUlbMgr1qAg==" saltValue="eq3uL0zXRKP/X7K+CWBZWQ==" spinCount="100000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Elektromateriál'!C2" display="/" xr:uid="{00000000-0004-0000-0000-000000000000}"/>
    <hyperlink ref="A96" location="'02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workbookViewId="0">
      <selection activeCell="D122" sqref="D12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5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80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189" t="str">
        <f>'Rekapitulace stavby'!K6</f>
        <v>Modernizace osvětlení ve vybraných lokalitách 2024</v>
      </c>
      <c r="F7" s="190"/>
      <c r="G7" s="190"/>
      <c r="H7" s="190"/>
      <c r="L7" s="16"/>
    </row>
    <row r="8" spans="2:46" s="1" customFormat="1" ht="12" customHeight="1" x14ac:dyDescent="0.2">
      <c r="B8" s="28"/>
      <c r="D8" s="23" t="s">
        <v>86</v>
      </c>
      <c r="L8" s="28"/>
    </row>
    <row r="9" spans="2:46" s="1" customFormat="1" ht="16.5" customHeight="1" x14ac:dyDescent="0.2">
      <c r="B9" s="28"/>
      <c r="E9" s="186" t="s">
        <v>87</v>
      </c>
      <c r="F9" s="188"/>
      <c r="G9" s="188"/>
      <c r="H9" s="188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133">
        <f>'Rekapitulace stavby'!AN8</f>
        <v>45385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22</v>
      </c>
      <c r="I14" s="23" t="s">
        <v>23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24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25</v>
      </c>
      <c r="I17" s="23" t="s">
        <v>23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1" t="str">
        <f>'Rekapitulace stavby'!E14</f>
        <v>Vyplň údaj</v>
      </c>
      <c r="F18" s="151"/>
      <c r="G18" s="151"/>
      <c r="H18" s="151"/>
      <c r="I18" s="23" t="s">
        <v>24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5"/>
      <c r="E27" s="157" t="s">
        <v>1</v>
      </c>
      <c r="F27" s="157"/>
      <c r="G27" s="157"/>
      <c r="H27" s="157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31</v>
      </c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51" t="s">
        <v>35</v>
      </c>
      <c r="E33" s="23" t="s">
        <v>36</v>
      </c>
      <c r="F33" s="87">
        <f>ROUND((SUM(BE118:BE130)),  2)</f>
        <v>0</v>
      </c>
      <c r="I33" s="88">
        <v>0.21</v>
      </c>
      <c r="J33" s="87">
        <f>ROUND(((SUM(BE118:BE130))*I33),  2)</f>
        <v>0</v>
      </c>
      <c r="L33" s="28"/>
    </row>
    <row r="34" spans="2:12" s="1" customFormat="1" ht="14.45" customHeight="1" x14ac:dyDescent="0.2">
      <c r="B34" s="28"/>
      <c r="E34" s="23" t="s">
        <v>37</v>
      </c>
      <c r="F34" s="87">
        <f>ROUND((SUM(BF118:BF130)),  2)</f>
        <v>0</v>
      </c>
      <c r="I34" s="88">
        <v>0.12</v>
      </c>
      <c r="J34" s="87">
        <f>ROUND(((SUM(BF118:BF130))*I34), 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7">
        <f>ROUND((SUM(BG118:BG130)),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7">
        <f>ROUND((SUM(BH118:BH130)),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40</v>
      </c>
      <c r="F37" s="87">
        <f>ROUND((SUM(BI118:BI130)),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88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189" t="str">
        <f>E7</f>
        <v>Modernizace osvětlení ve vybraných lokalitách 2024</v>
      </c>
      <c r="F85" s="190"/>
      <c r="G85" s="190"/>
      <c r="H85" s="190"/>
      <c r="L85" s="28"/>
    </row>
    <row r="86" spans="2:47" s="1" customFormat="1" ht="12" customHeight="1" x14ac:dyDescent="0.2">
      <c r="B86" s="28"/>
      <c r="C86" s="23" t="s">
        <v>86</v>
      </c>
      <c r="L86" s="28"/>
    </row>
    <row r="87" spans="2:47" s="1" customFormat="1" ht="16.5" customHeight="1" x14ac:dyDescent="0.2">
      <c r="B87" s="28"/>
      <c r="E87" s="186" t="str">
        <f>E9</f>
        <v>01 - Elektromateriál</v>
      </c>
      <c r="F87" s="188"/>
      <c r="G87" s="188"/>
      <c r="H87" s="188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 xml:space="preserve"> </v>
      </c>
      <c r="I89" s="23" t="s">
        <v>21</v>
      </c>
      <c r="J89" s="48">
        <f>IF(J12="","",J12)</f>
        <v>45385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22</v>
      </c>
      <c r="F91" s="21" t="str">
        <f>E15</f>
        <v>Správa železnic, státní organizace, Oblastní ředitelství Plzeň</v>
      </c>
      <c r="I91" s="23" t="s">
        <v>27</v>
      </c>
      <c r="J91" s="26">
        <f>E21</f>
        <v>0</v>
      </c>
      <c r="L91" s="28"/>
    </row>
    <row r="92" spans="2:47" s="1" customFormat="1" ht="15.2" customHeight="1" x14ac:dyDescent="0.2">
      <c r="B92" s="28"/>
      <c r="C92" s="23" t="s">
        <v>25</v>
      </c>
      <c r="F92" s="21" t="str">
        <f>IF(E18="","",E18)</f>
        <v>Vyplň údaj</v>
      </c>
      <c r="I92" s="23" t="s">
        <v>29</v>
      </c>
      <c r="J92" s="26">
        <f>E24</f>
        <v>0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91</v>
      </c>
      <c r="J96" s="62">
        <f>J118</f>
        <v>0</v>
      </c>
      <c r="L96" s="28"/>
      <c r="AU96" s="13" t="s">
        <v>92</v>
      </c>
    </row>
    <row r="97" spans="2:12" s="8" customFormat="1" ht="24.95" customHeight="1" x14ac:dyDescent="0.2">
      <c r="B97" s="100"/>
      <c r="D97" s="101" t="s">
        <v>93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 x14ac:dyDescent="0.2">
      <c r="B98" s="104"/>
      <c r="D98" s="105" t="s">
        <v>94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17" t="s">
        <v>95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3" t="s">
        <v>15</v>
      </c>
      <c r="L107" s="28"/>
    </row>
    <row r="108" spans="2:12" s="1" customFormat="1" ht="16.5" customHeight="1" x14ac:dyDescent="0.2">
      <c r="B108" s="28"/>
      <c r="E108" s="189" t="str">
        <f>E7</f>
        <v>Modernizace osvětlení ve vybraných lokalitách 2024</v>
      </c>
      <c r="F108" s="190"/>
      <c r="G108" s="190"/>
      <c r="H108" s="190"/>
      <c r="L108" s="28"/>
    </row>
    <row r="109" spans="2:12" s="1" customFormat="1" ht="12" customHeight="1" x14ac:dyDescent="0.2">
      <c r="B109" s="28"/>
      <c r="C109" s="23" t="s">
        <v>86</v>
      </c>
      <c r="L109" s="28"/>
    </row>
    <row r="110" spans="2:12" s="1" customFormat="1" ht="16.5" customHeight="1" x14ac:dyDescent="0.2">
      <c r="B110" s="28"/>
      <c r="E110" s="186" t="str">
        <f>E9</f>
        <v>01 - Elektromateriál</v>
      </c>
      <c r="F110" s="188"/>
      <c r="G110" s="188"/>
      <c r="H110" s="188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3" t="s">
        <v>19</v>
      </c>
      <c r="F112" s="21" t="str">
        <f>F12</f>
        <v xml:space="preserve"> </v>
      </c>
      <c r="I112" s="23" t="s">
        <v>21</v>
      </c>
      <c r="J112" s="48">
        <f>IF(J12="","",J12)</f>
        <v>45385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3" t="s">
        <v>22</v>
      </c>
      <c r="F114" s="21" t="str">
        <f>E15</f>
        <v>Správa železnic, státní organizace, Oblastní ředitelství Plzeň</v>
      </c>
      <c r="I114" s="23" t="s">
        <v>27</v>
      </c>
      <c r="J114" s="26">
        <f>E21</f>
        <v>0</v>
      </c>
      <c r="L114" s="28"/>
    </row>
    <row r="115" spans="2:65" s="1" customFormat="1" ht="15.2" customHeight="1" x14ac:dyDescent="0.2">
      <c r="B115" s="28"/>
      <c r="C115" s="23" t="s">
        <v>25</v>
      </c>
      <c r="F115" s="21" t="str">
        <f>IF(E18="","",E18)</f>
        <v>Vyplň údaj</v>
      </c>
      <c r="I115" s="23" t="s">
        <v>29</v>
      </c>
      <c r="J115" s="26">
        <f>E24</f>
        <v>0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08"/>
      <c r="C117" s="134" t="s">
        <v>96</v>
      </c>
      <c r="D117" s="135" t="s">
        <v>56</v>
      </c>
      <c r="E117" s="135" t="s">
        <v>52</v>
      </c>
      <c r="F117" s="135" t="s">
        <v>53</v>
      </c>
      <c r="G117" s="135" t="s">
        <v>97</v>
      </c>
      <c r="H117" s="135" t="s">
        <v>98</v>
      </c>
      <c r="I117" s="135" t="s">
        <v>99</v>
      </c>
      <c r="J117" s="136" t="s">
        <v>90</v>
      </c>
      <c r="K117" s="109" t="s">
        <v>100</v>
      </c>
      <c r="L117" s="108"/>
      <c r="M117" s="55" t="s">
        <v>1</v>
      </c>
      <c r="N117" s="56" t="s">
        <v>35</v>
      </c>
      <c r="O117" s="56" t="s">
        <v>101</v>
      </c>
      <c r="P117" s="56" t="s">
        <v>102</v>
      </c>
      <c r="Q117" s="56" t="s">
        <v>103</v>
      </c>
      <c r="R117" s="56" t="s">
        <v>104</v>
      </c>
      <c r="S117" s="56" t="s">
        <v>105</v>
      </c>
      <c r="T117" s="57" t="s">
        <v>106</v>
      </c>
    </row>
    <row r="118" spans="2:65" s="1" customFormat="1" ht="22.9" customHeight="1" x14ac:dyDescent="0.25">
      <c r="B118" s="28"/>
      <c r="C118" s="60" t="s">
        <v>107</v>
      </c>
      <c r="J118" s="137">
        <f>BK118</f>
        <v>0</v>
      </c>
      <c r="L118" s="28"/>
      <c r="M118" s="58"/>
      <c r="N118" s="49"/>
      <c r="O118" s="49"/>
      <c r="P118" s="110">
        <f>P119</f>
        <v>0</v>
      </c>
      <c r="Q118" s="49"/>
      <c r="R118" s="110">
        <f>R119</f>
        <v>0</v>
      </c>
      <c r="S118" s="49"/>
      <c r="T118" s="111">
        <f>T119</f>
        <v>0</v>
      </c>
      <c r="AT118" s="13" t="s">
        <v>70</v>
      </c>
      <c r="AU118" s="13" t="s">
        <v>92</v>
      </c>
      <c r="BK118" s="112">
        <f>BK119</f>
        <v>0</v>
      </c>
    </row>
    <row r="119" spans="2:65" s="11" customFormat="1" ht="25.9" customHeight="1" x14ac:dyDescent="0.2">
      <c r="B119" s="113"/>
      <c r="D119" s="114" t="s">
        <v>70</v>
      </c>
      <c r="E119" s="138" t="s">
        <v>108</v>
      </c>
      <c r="F119" s="138" t="s">
        <v>109</v>
      </c>
      <c r="J119" s="139">
        <f>BK119</f>
        <v>0</v>
      </c>
      <c r="L119" s="113"/>
      <c r="M119" s="115"/>
      <c r="P119" s="116">
        <f>P120</f>
        <v>0</v>
      </c>
      <c r="R119" s="116">
        <f>R120</f>
        <v>0</v>
      </c>
      <c r="T119" s="117">
        <f>T120</f>
        <v>0</v>
      </c>
      <c r="AR119" s="114" t="s">
        <v>81</v>
      </c>
      <c r="AT119" s="118" t="s">
        <v>70</v>
      </c>
      <c r="AU119" s="118" t="s">
        <v>71</v>
      </c>
      <c r="AY119" s="114" t="s">
        <v>110</v>
      </c>
      <c r="BK119" s="119">
        <f>BK120</f>
        <v>0</v>
      </c>
    </row>
    <row r="120" spans="2:65" s="11" customFormat="1" ht="22.9" customHeight="1" x14ac:dyDescent="0.2">
      <c r="B120" s="113"/>
      <c r="D120" s="114" t="s">
        <v>70</v>
      </c>
      <c r="E120" s="140" t="s">
        <v>111</v>
      </c>
      <c r="F120" s="140" t="s">
        <v>112</v>
      </c>
      <c r="J120" s="141">
        <f>BK120</f>
        <v>0</v>
      </c>
      <c r="L120" s="113"/>
      <c r="M120" s="115"/>
      <c r="P120" s="116">
        <f>SUM(P121:P130)</f>
        <v>0</v>
      </c>
      <c r="R120" s="116">
        <f>SUM(R121:R130)</f>
        <v>0</v>
      </c>
      <c r="T120" s="117">
        <f>SUM(T121:T130)</f>
        <v>0</v>
      </c>
      <c r="AR120" s="114" t="s">
        <v>81</v>
      </c>
      <c r="AT120" s="118" t="s">
        <v>70</v>
      </c>
      <c r="AU120" s="118" t="s">
        <v>79</v>
      </c>
      <c r="AY120" s="114" t="s">
        <v>110</v>
      </c>
      <c r="BK120" s="119">
        <f>SUM(BK121:BK130)</f>
        <v>0</v>
      </c>
    </row>
    <row r="121" spans="2:65" s="1" customFormat="1" ht="24.2" customHeight="1" x14ac:dyDescent="0.2">
      <c r="B121" s="28"/>
      <c r="C121" s="142" t="s">
        <v>79</v>
      </c>
      <c r="D121" s="142" t="s">
        <v>159</v>
      </c>
      <c r="E121" s="143" t="s">
        <v>114</v>
      </c>
      <c r="F121" s="144" t="s">
        <v>115</v>
      </c>
      <c r="G121" s="145" t="s">
        <v>116</v>
      </c>
      <c r="H121" s="146">
        <v>207</v>
      </c>
      <c r="I121" s="120"/>
      <c r="J121" s="147">
        <f t="shared" ref="J121:J130" si="0">ROUND(I121*H121,2)</f>
        <v>0</v>
      </c>
      <c r="K121" s="121"/>
      <c r="L121" s="28"/>
      <c r="M121" s="122" t="s">
        <v>1</v>
      </c>
      <c r="N121" s="123" t="s">
        <v>36</v>
      </c>
      <c r="P121" s="124">
        <f t="shared" ref="P121:P130" si="1">O121*H121</f>
        <v>0</v>
      </c>
      <c r="Q121" s="124">
        <v>0</v>
      </c>
      <c r="R121" s="124">
        <f t="shared" ref="R121:R130" si="2">Q121*H121</f>
        <v>0</v>
      </c>
      <c r="S121" s="124">
        <v>0</v>
      </c>
      <c r="T121" s="125">
        <f t="shared" ref="T121:T130" si="3">S121*H121</f>
        <v>0</v>
      </c>
      <c r="AR121" s="126" t="s">
        <v>117</v>
      </c>
      <c r="AT121" s="126" t="s">
        <v>113</v>
      </c>
      <c r="AU121" s="126" t="s">
        <v>81</v>
      </c>
      <c r="AY121" s="13" t="s">
        <v>110</v>
      </c>
      <c r="BE121" s="127">
        <f t="shared" ref="BE121:BE130" si="4">IF(N121="základní",J121,0)</f>
        <v>0</v>
      </c>
      <c r="BF121" s="127">
        <f t="shared" ref="BF121:BF130" si="5">IF(N121="snížená",J121,0)</f>
        <v>0</v>
      </c>
      <c r="BG121" s="127">
        <f t="shared" ref="BG121:BG130" si="6">IF(N121="zákl. přenesená",J121,0)</f>
        <v>0</v>
      </c>
      <c r="BH121" s="127">
        <f t="shared" ref="BH121:BH130" si="7">IF(N121="sníž. přenesená",J121,0)</f>
        <v>0</v>
      </c>
      <c r="BI121" s="127">
        <f t="shared" ref="BI121:BI130" si="8">IF(N121="nulová",J121,0)</f>
        <v>0</v>
      </c>
      <c r="BJ121" s="13" t="s">
        <v>79</v>
      </c>
      <c r="BK121" s="127">
        <f t="shared" ref="BK121:BK130" si="9">ROUND(I121*H121,2)</f>
        <v>0</v>
      </c>
      <c r="BL121" s="13" t="s">
        <v>117</v>
      </c>
      <c r="BM121" s="126" t="s">
        <v>81</v>
      </c>
    </row>
    <row r="122" spans="2:65" s="1" customFormat="1" ht="24.2" customHeight="1" x14ac:dyDescent="0.2">
      <c r="B122" s="28"/>
      <c r="C122" s="142" t="s">
        <v>81</v>
      </c>
      <c r="D122" s="142" t="s">
        <v>113</v>
      </c>
      <c r="E122" s="143" t="s">
        <v>118</v>
      </c>
      <c r="F122" s="144" t="s">
        <v>119</v>
      </c>
      <c r="G122" s="145" t="s">
        <v>116</v>
      </c>
      <c r="H122" s="146">
        <v>155</v>
      </c>
      <c r="I122" s="120"/>
      <c r="J122" s="147">
        <f t="shared" si="0"/>
        <v>0</v>
      </c>
      <c r="K122" s="121"/>
      <c r="L122" s="28"/>
      <c r="M122" s="122" t="s">
        <v>1</v>
      </c>
      <c r="N122" s="123" t="s">
        <v>36</v>
      </c>
      <c r="P122" s="124">
        <f t="shared" si="1"/>
        <v>0</v>
      </c>
      <c r="Q122" s="124">
        <v>0</v>
      </c>
      <c r="R122" s="124">
        <f t="shared" si="2"/>
        <v>0</v>
      </c>
      <c r="S122" s="124">
        <v>0</v>
      </c>
      <c r="T122" s="125">
        <f t="shared" si="3"/>
        <v>0</v>
      </c>
      <c r="AR122" s="126" t="s">
        <v>117</v>
      </c>
      <c r="AT122" s="126" t="s">
        <v>113</v>
      </c>
      <c r="AU122" s="126" t="s">
        <v>81</v>
      </c>
      <c r="AY122" s="13" t="s">
        <v>110</v>
      </c>
      <c r="BE122" s="127">
        <f t="shared" si="4"/>
        <v>0</v>
      </c>
      <c r="BF122" s="127">
        <f t="shared" si="5"/>
        <v>0</v>
      </c>
      <c r="BG122" s="127">
        <f t="shared" si="6"/>
        <v>0</v>
      </c>
      <c r="BH122" s="127">
        <f t="shared" si="7"/>
        <v>0</v>
      </c>
      <c r="BI122" s="127">
        <f t="shared" si="8"/>
        <v>0</v>
      </c>
      <c r="BJ122" s="13" t="s">
        <v>79</v>
      </c>
      <c r="BK122" s="127">
        <f t="shared" si="9"/>
        <v>0</v>
      </c>
      <c r="BL122" s="13" t="s">
        <v>117</v>
      </c>
      <c r="BM122" s="126" t="s">
        <v>120</v>
      </c>
    </row>
    <row r="123" spans="2:65" s="1" customFormat="1" ht="24.2" customHeight="1" x14ac:dyDescent="0.2">
      <c r="B123" s="28"/>
      <c r="C123" s="142" t="s">
        <v>121</v>
      </c>
      <c r="D123" s="142" t="s">
        <v>113</v>
      </c>
      <c r="E123" s="143" t="s">
        <v>122</v>
      </c>
      <c r="F123" s="144" t="s">
        <v>123</v>
      </c>
      <c r="G123" s="145" t="s">
        <v>116</v>
      </c>
      <c r="H123" s="146">
        <v>46</v>
      </c>
      <c r="I123" s="120"/>
      <c r="J123" s="147">
        <f t="shared" si="0"/>
        <v>0</v>
      </c>
      <c r="K123" s="121"/>
      <c r="L123" s="28"/>
      <c r="M123" s="122" t="s">
        <v>1</v>
      </c>
      <c r="N123" s="123" t="s">
        <v>36</v>
      </c>
      <c r="P123" s="124">
        <f t="shared" si="1"/>
        <v>0</v>
      </c>
      <c r="Q123" s="124">
        <v>0</v>
      </c>
      <c r="R123" s="124">
        <f t="shared" si="2"/>
        <v>0</v>
      </c>
      <c r="S123" s="124">
        <v>0</v>
      </c>
      <c r="T123" s="125">
        <f t="shared" si="3"/>
        <v>0</v>
      </c>
      <c r="AR123" s="126" t="s">
        <v>117</v>
      </c>
      <c r="AT123" s="126" t="s">
        <v>113</v>
      </c>
      <c r="AU123" s="126" t="s">
        <v>81</v>
      </c>
      <c r="AY123" s="13" t="s">
        <v>110</v>
      </c>
      <c r="BE123" s="127">
        <f t="shared" si="4"/>
        <v>0</v>
      </c>
      <c r="BF123" s="127">
        <f t="shared" si="5"/>
        <v>0</v>
      </c>
      <c r="BG123" s="127">
        <f t="shared" si="6"/>
        <v>0</v>
      </c>
      <c r="BH123" s="127">
        <f t="shared" si="7"/>
        <v>0</v>
      </c>
      <c r="BI123" s="127">
        <f t="shared" si="8"/>
        <v>0</v>
      </c>
      <c r="BJ123" s="13" t="s">
        <v>79</v>
      </c>
      <c r="BK123" s="127">
        <f t="shared" si="9"/>
        <v>0</v>
      </c>
      <c r="BL123" s="13" t="s">
        <v>117</v>
      </c>
      <c r="BM123" s="126" t="s">
        <v>124</v>
      </c>
    </row>
    <row r="124" spans="2:65" s="1" customFormat="1" ht="24.2" customHeight="1" x14ac:dyDescent="0.2">
      <c r="B124" s="28"/>
      <c r="C124" s="142" t="s">
        <v>120</v>
      </c>
      <c r="D124" s="142" t="s">
        <v>113</v>
      </c>
      <c r="E124" s="143" t="s">
        <v>125</v>
      </c>
      <c r="F124" s="144" t="s">
        <v>126</v>
      </c>
      <c r="G124" s="145" t="s">
        <v>116</v>
      </c>
      <c r="H124" s="146">
        <v>6</v>
      </c>
      <c r="I124" s="120"/>
      <c r="J124" s="147">
        <f t="shared" si="0"/>
        <v>0</v>
      </c>
      <c r="K124" s="121"/>
      <c r="L124" s="28"/>
      <c r="M124" s="122" t="s">
        <v>1</v>
      </c>
      <c r="N124" s="123" t="s">
        <v>36</v>
      </c>
      <c r="P124" s="124">
        <f t="shared" si="1"/>
        <v>0</v>
      </c>
      <c r="Q124" s="124">
        <v>0</v>
      </c>
      <c r="R124" s="124">
        <f t="shared" si="2"/>
        <v>0</v>
      </c>
      <c r="S124" s="124">
        <v>0</v>
      </c>
      <c r="T124" s="125">
        <f t="shared" si="3"/>
        <v>0</v>
      </c>
      <c r="AR124" s="126" t="s">
        <v>117</v>
      </c>
      <c r="AT124" s="126" t="s">
        <v>113</v>
      </c>
      <c r="AU124" s="126" t="s">
        <v>81</v>
      </c>
      <c r="AY124" s="13" t="s">
        <v>110</v>
      </c>
      <c r="BE124" s="127">
        <f t="shared" si="4"/>
        <v>0</v>
      </c>
      <c r="BF124" s="127">
        <f t="shared" si="5"/>
        <v>0</v>
      </c>
      <c r="BG124" s="127">
        <f t="shared" si="6"/>
        <v>0</v>
      </c>
      <c r="BH124" s="127">
        <f t="shared" si="7"/>
        <v>0</v>
      </c>
      <c r="BI124" s="127">
        <f t="shared" si="8"/>
        <v>0</v>
      </c>
      <c r="BJ124" s="13" t="s">
        <v>79</v>
      </c>
      <c r="BK124" s="127">
        <f t="shared" si="9"/>
        <v>0</v>
      </c>
      <c r="BL124" s="13" t="s">
        <v>117</v>
      </c>
      <c r="BM124" s="126" t="s">
        <v>127</v>
      </c>
    </row>
    <row r="125" spans="2:65" s="1" customFormat="1" ht="24.2" customHeight="1" x14ac:dyDescent="0.2">
      <c r="B125" s="28"/>
      <c r="C125" s="142" t="s">
        <v>128</v>
      </c>
      <c r="D125" s="142" t="s">
        <v>113</v>
      </c>
      <c r="E125" s="143" t="s">
        <v>129</v>
      </c>
      <c r="F125" s="144" t="s">
        <v>130</v>
      </c>
      <c r="G125" s="145" t="s">
        <v>116</v>
      </c>
      <c r="H125" s="146">
        <v>207</v>
      </c>
      <c r="I125" s="120"/>
      <c r="J125" s="147">
        <f t="shared" si="0"/>
        <v>0</v>
      </c>
      <c r="K125" s="121"/>
      <c r="L125" s="28"/>
      <c r="M125" s="122" t="s">
        <v>1</v>
      </c>
      <c r="N125" s="123" t="s">
        <v>36</v>
      </c>
      <c r="P125" s="124">
        <f t="shared" si="1"/>
        <v>0</v>
      </c>
      <c r="Q125" s="124">
        <v>0</v>
      </c>
      <c r="R125" s="124">
        <f t="shared" si="2"/>
        <v>0</v>
      </c>
      <c r="S125" s="124">
        <v>0</v>
      </c>
      <c r="T125" s="125">
        <f t="shared" si="3"/>
        <v>0</v>
      </c>
      <c r="AR125" s="126" t="s">
        <v>117</v>
      </c>
      <c r="AT125" s="126" t="s">
        <v>113</v>
      </c>
      <c r="AU125" s="126" t="s">
        <v>81</v>
      </c>
      <c r="AY125" s="13" t="s">
        <v>110</v>
      </c>
      <c r="BE125" s="127">
        <f t="shared" si="4"/>
        <v>0</v>
      </c>
      <c r="BF125" s="127">
        <f t="shared" si="5"/>
        <v>0</v>
      </c>
      <c r="BG125" s="127">
        <f t="shared" si="6"/>
        <v>0</v>
      </c>
      <c r="BH125" s="127">
        <f t="shared" si="7"/>
        <v>0</v>
      </c>
      <c r="BI125" s="127">
        <f t="shared" si="8"/>
        <v>0</v>
      </c>
      <c r="BJ125" s="13" t="s">
        <v>79</v>
      </c>
      <c r="BK125" s="127">
        <f t="shared" si="9"/>
        <v>0</v>
      </c>
      <c r="BL125" s="13" t="s">
        <v>117</v>
      </c>
      <c r="BM125" s="126" t="s">
        <v>131</v>
      </c>
    </row>
    <row r="126" spans="2:65" s="1" customFormat="1" ht="24.2" customHeight="1" x14ac:dyDescent="0.2">
      <c r="B126" s="28"/>
      <c r="C126" s="142" t="s">
        <v>124</v>
      </c>
      <c r="D126" s="142" t="s">
        <v>113</v>
      </c>
      <c r="E126" s="143" t="s">
        <v>132</v>
      </c>
      <c r="F126" s="144" t="s">
        <v>133</v>
      </c>
      <c r="G126" s="145" t="s">
        <v>116</v>
      </c>
      <c r="H126" s="146">
        <v>6</v>
      </c>
      <c r="I126" s="120"/>
      <c r="J126" s="147">
        <f t="shared" si="0"/>
        <v>0</v>
      </c>
      <c r="K126" s="121"/>
      <c r="L126" s="28"/>
      <c r="M126" s="122" t="s">
        <v>1</v>
      </c>
      <c r="N126" s="123" t="s">
        <v>36</v>
      </c>
      <c r="P126" s="124">
        <f t="shared" si="1"/>
        <v>0</v>
      </c>
      <c r="Q126" s="124">
        <v>0</v>
      </c>
      <c r="R126" s="124">
        <f t="shared" si="2"/>
        <v>0</v>
      </c>
      <c r="S126" s="124">
        <v>0</v>
      </c>
      <c r="T126" s="125">
        <f t="shared" si="3"/>
        <v>0</v>
      </c>
      <c r="AR126" s="126" t="s">
        <v>117</v>
      </c>
      <c r="AT126" s="126" t="s">
        <v>113</v>
      </c>
      <c r="AU126" s="126" t="s">
        <v>81</v>
      </c>
      <c r="AY126" s="13" t="s">
        <v>110</v>
      </c>
      <c r="BE126" s="127">
        <f t="shared" si="4"/>
        <v>0</v>
      </c>
      <c r="BF126" s="127">
        <f t="shared" si="5"/>
        <v>0</v>
      </c>
      <c r="BG126" s="127">
        <f t="shared" si="6"/>
        <v>0</v>
      </c>
      <c r="BH126" s="127">
        <f t="shared" si="7"/>
        <v>0</v>
      </c>
      <c r="BI126" s="127">
        <f t="shared" si="8"/>
        <v>0</v>
      </c>
      <c r="BJ126" s="13" t="s">
        <v>79</v>
      </c>
      <c r="BK126" s="127">
        <f t="shared" si="9"/>
        <v>0</v>
      </c>
      <c r="BL126" s="13" t="s">
        <v>117</v>
      </c>
      <c r="BM126" s="126" t="s">
        <v>8</v>
      </c>
    </row>
    <row r="127" spans="2:65" s="1" customFormat="1" ht="33" customHeight="1" x14ac:dyDescent="0.2">
      <c r="B127" s="28"/>
      <c r="C127" s="142" t="s">
        <v>134</v>
      </c>
      <c r="D127" s="142" t="s">
        <v>113</v>
      </c>
      <c r="E127" s="143" t="s">
        <v>135</v>
      </c>
      <c r="F127" s="144" t="s">
        <v>136</v>
      </c>
      <c r="G127" s="145" t="s">
        <v>137</v>
      </c>
      <c r="H127" s="146">
        <v>108</v>
      </c>
      <c r="I127" s="120"/>
      <c r="J127" s="147">
        <f t="shared" si="0"/>
        <v>0</v>
      </c>
      <c r="K127" s="121"/>
      <c r="L127" s="28"/>
      <c r="M127" s="122" t="s">
        <v>1</v>
      </c>
      <c r="N127" s="123" t="s">
        <v>36</v>
      </c>
      <c r="P127" s="124">
        <f t="shared" si="1"/>
        <v>0</v>
      </c>
      <c r="Q127" s="124">
        <v>0</v>
      </c>
      <c r="R127" s="124">
        <f t="shared" si="2"/>
        <v>0</v>
      </c>
      <c r="S127" s="124">
        <v>0</v>
      </c>
      <c r="T127" s="125">
        <f t="shared" si="3"/>
        <v>0</v>
      </c>
      <c r="AR127" s="126" t="s">
        <v>117</v>
      </c>
      <c r="AT127" s="126" t="s">
        <v>113</v>
      </c>
      <c r="AU127" s="126" t="s">
        <v>81</v>
      </c>
      <c r="AY127" s="13" t="s">
        <v>110</v>
      </c>
      <c r="BE127" s="127">
        <f t="shared" si="4"/>
        <v>0</v>
      </c>
      <c r="BF127" s="127">
        <f t="shared" si="5"/>
        <v>0</v>
      </c>
      <c r="BG127" s="127">
        <f t="shared" si="6"/>
        <v>0</v>
      </c>
      <c r="BH127" s="127">
        <f t="shared" si="7"/>
        <v>0</v>
      </c>
      <c r="BI127" s="127">
        <f t="shared" si="8"/>
        <v>0</v>
      </c>
      <c r="BJ127" s="13" t="s">
        <v>79</v>
      </c>
      <c r="BK127" s="127">
        <f t="shared" si="9"/>
        <v>0</v>
      </c>
      <c r="BL127" s="13" t="s">
        <v>117</v>
      </c>
      <c r="BM127" s="126" t="s">
        <v>138</v>
      </c>
    </row>
    <row r="128" spans="2:65" s="1" customFormat="1" ht="33" customHeight="1" x14ac:dyDescent="0.2">
      <c r="B128" s="28"/>
      <c r="C128" s="142" t="s">
        <v>127</v>
      </c>
      <c r="D128" s="142" t="s">
        <v>113</v>
      </c>
      <c r="E128" s="143" t="s">
        <v>139</v>
      </c>
      <c r="F128" s="144" t="s">
        <v>140</v>
      </c>
      <c r="G128" s="145" t="s">
        <v>116</v>
      </c>
      <c r="H128" s="146">
        <v>1</v>
      </c>
      <c r="I128" s="120"/>
      <c r="J128" s="147">
        <f t="shared" si="0"/>
        <v>0</v>
      </c>
      <c r="K128" s="121"/>
      <c r="L128" s="28"/>
      <c r="M128" s="122" t="s">
        <v>1</v>
      </c>
      <c r="N128" s="123" t="s">
        <v>36</v>
      </c>
      <c r="P128" s="124">
        <f t="shared" si="1"/>
        <v>0</v>
      </c>
      <c r="Q128" s="124">
        <v>0</v>
      </c>
      <c r="R128" s="124">
        <f t="shared" si="2"/>
        <v>0</v>
      </c>
      <c r="S128" s="124">
        <v>0</v>
      </c>
      <c r="T128" s="125">
        <f t="shared" si="3"/>
        <v>0</v>
      </c>
      <c r="AR128" s="126" t="s">
        <v>117</v>
      </c>
      <c r="AT128" s="126" t="s">
        <v>113</v>
      </c>
      <c r="AU128" s="126" t="s">
        <v>81</v>
      </c>
      <c r="AY128" s="13" t="s">
        <v>110</v>
      </c>
      <c r="BE128" s="127">
        <f t="shared" si="4"/>
        <v>0</v>
      </c>
      <c r="BF128" s="127">
        <f t="shared" si="5"/>
        <v>0</v>
      </c>
      <c r="BG128" s="127">
        <f t="shared" si="6"/>
        <v>0</v>
      </c>
      <c r="BH128" s="127">
        <f t="shared" si="7"/>
        <v>0</v>
      </c>
      <c r="BI128" s="127">
        <f t="shared" si="8"/>
        <v>0</v>
      </c>
      <c r="BJ128" s="13" t="s">
        <v>79</v>
      </c>
      <c r="BK128" s="127">
        <f t="shared" si="9"/>
        <v>0</v>
      </c>
      <c r="BL128" s="13" t="s">
        <v>117</v>
      </c>
      <c r="BM128" s="126" t="s">
        <v>141</v>
      </c>
    </row>
    <row r="129" spans="2:65" s="1" customFormat="1" ht="37.9" customHeight="1" x14ac:dyDescent="0.2">
      <c r="B129" s="28"/>
      <c r="C129" s="142" t="s">
        <v>142</v>
      </c>
      <c r="D129" s="142" t="s">
        <v>113</v>
      </c>
      <c r="E129" s="143" t="s">
        <v>143</v>
      </c>
      <c r="F129" s="144" t="s">
        <v>144</v>
      </c>
      <c r="G129" s="145" t="s">
        <v>116</v>
      </c>
      <c r="H129" s="146">
        <v>1</v>
      </c>
      <c r="I129" s="120"/>
      <c r="J129" s="147">
        <f t="shared" si="0"/>
        <v>0</v>
      </c>
      <c r="K129" s="121"/>
      <c r="L129" s="28"/>
      <c r="M129" s="122" t="s">
        <v>1</v>
      </c>
      <c r="N129" s="123" t="s">
        <v>36</v>
      </c>
      <c r="P129" s="124">
        <f t="shared" si="1"/>
        <v>0</v>
      </c>
      <c r="Q129" s="124">
        <v>0</v>
      </c>
      <c r="R129" s="124">
        <f t="shared" si="2"/>
        <v>0</v>
      </c>
      <c r="S129" s="124">
        <v>0</v>
      </c>
      <c r="T129" s="125">
        <f t="shared" si="3"/>
        <v>0</v>
      </c>
      <c r="AR129" s="126" t="s">
        <v>117</v>
      </c>
      <c r="AT129" s="126" t="s">
        <v>113</v>
      </c>
      <c r="AU129" s="126" t="s">
        <v>81</v>
      </c>
      <c r="AY129" s="13" t="s">
        <v>110</v>
      </c>
      <c r="BE129" s="127">
        <f t="shared" si="4"/>
        <v>0</v>
      </c>
      <c r="BF129" s="127">
        <f t="shared" si="5"/>
        <v>0</v>
      </c>
      <c r="BG129" s="127">
        <f t="shared" si="6"/>
        <v>0</v>
      </c>
      <c r="BH129" s="127">
        <f t="shared" si="7"/>
        <v>0</v>
      </c>
      <c r="BI129" s="127">
        <f t="shared" si="8"/>
        <v>0</v>
      </c>
      <c r="BJ129" s="13" t="s">
        <v>79</v>
      </c>
      <c r="BK129" s="127">
        <f t="shared" si="9"/>
        <v>0</v>
      </c>
      <c r="BL129" s="13" t="s">
        <v>117</v>
      </c>
      <c r="BM129" s="126" t="s">
        <v>145</v>
      </c>
    </row>
    <row r="130" spans="2:65" s="1" customFormat="1" ht="49.15" customHeight="1" x14ac:dyDescent="0.2">
      <c r="B130" s="28"/>
      <c r="C130" s="142" t="s">
        <v>131</v>
      </c>
      <c r="D130" s="142" t="s">
        <v>113</v>
      </c>
      <c r="E130" s="143" t="s">
        <v>146</v>
      </c>
      <c r="F130" s="144" t="s">
        <v>147</v>
      </c>
      <c r="G130" s="145" t="s">
        <v>1</v>
      </c>
      <c r="H130" s="146">
        <v>1</v>
      </c>
      <c r="I130" s="120"/>
      <c r="J130" s="147">
        <f t="shared" si="0"/>
        <v>0</v>
      </c>
      <c r="K130" s="121"/>
      <c r="L130" s="28"/>
      <c r="M130" s="128" t="s">
        <v>1</v>
      </c>
      <c r="N130" s="129" t="s">
        <v>36</v>
      </c>
      <c r="O130" s="130"/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26" t="s">
        <v>117</v>
      </c>
      <c r="AT130" s="126" t="s">
        <v>113</v>
      </c>
      <c r="AU130" s="126" t="s">
        <v>81</v>
      </c>
      <c r="AY130" s="13" t="s">
        <v>110</v>
      </c>
      <c r="BE130" s="127">
        <f t="shared" si="4"/>
        <v>0</v>
      </c>
      <c r="BF130" s="127">
        <f t="shared" si="5"/>
        <v>0</v>
      </c>
      <c r="BG130" s="127">
        <f t="shared" si="6"/>
        <v>0</v>
      </c>
      <c r="BH130" s="127">
        <f t="shared" si="7"/>
        <v>0</v>
      </c>
      <c r="BI130" s="127">
        <f t="shared" si="8"/>
        <v>0</v>
      </c>
      <c r="BJ130" s="13" t="s">
        <v>79</v>
      </c>
      <c r="BK130" s="127">
        <f t="shared" si="9"/>
        <v>0</v>
      </c>
      <c r="BL130" s="13" t="s">
        <v>117</v>
      </c>
      <c r="BM130" s="126" t="s">
        <v>148</v>
      </c>
    </row>
    <row r="131" spans="2:65" s="1" customFormat="1" ht="6.95" customHeight="1" x14ac:dyDescent="0.2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8"/>
    </row>
  </sheetData>
  <sheetProtection algorithmName="SHA-512" hashValue="Hmgo4EfJZsWBCVJFOhVmI1SIlMuuBixlWdCF36ImrAqTAOOsWjE5ofSkP3vMQHovdASLj92qL9vEVXKn2hTtMg==" saltValue="2ZXgWsJNVcpK3KOBcXMXDw==" spinCount="100000" sheet="1" objects="1" scenarios="1"/>
  <autoFilter ref="C117:K130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0"/>
  <sheetViews>
    <sheetView showGridLines="0" workbookViewId="0">
      <selection activeCell="G50" sqref="G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5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189" t="str">
        <f>'Rekapitulace stavby'!K6</f>
        <v>Modernizace osvětlení ve vybraných lokalitách 2024</v>
      </c>
      <c r="F7" s="190"/>
      <c r="G7" s="190"/>
      <c r="H7" s="190"/>
      <c r="L7" s="16"/>
    </row>
    <row r="8" spans="2:46" s="1" customFormat="1" ht="12" customHeight="1" x14ac:dyDescent="0.2">
      <c r="B8" s="28"/>
      <c r="D8" s="23" t="s">
        <v>86</v>
      </c>
      <c r="L8" s="28"/>
    </row>
    <row r="9" spans="2:46" s="1" customFormat="1" ht="16.5" customHeight="1" x14ac:dyDescent="0.2">
      <c r="B9" s="28"/>
      <c r="E9" s="186" t="s">
        <v>149</v>
      </c>
      <c r="F9" s="188"/>
      <c r="G9" s="188"/>
      <c r="H9" s="188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133">
        <f>'Rekapitulace stavby'!AN8</f>
        <v>45385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22</v>
      </c>
      <c r="I14" s="23" t="s">
        <v>23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24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25</v>
      </c>
      <c r="I17" s="23" t="s">
        <v>23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191" t="str">
        <f>'Rekapitulace stavby'!E14</f>
        <v>Vyplň údaj</v>
      </c>
      <c r="F18" s="151"/>
      <c r="G18" s="151"/>
      <c r="H18" s="151"/>
      <c r="I18" s="23" t="s">
        <v>24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5"/>
      <c r="E27" s="157" t="s">
        <v>1</v>
      </c>
      <c r="F27" s="157"/>
      <c r="G27" s="157"/>
      <c r="H27" s="157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31</v>
      </c>
      <c r="J30" s="62">
        <f>ROUND(J117,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51" t="s">
        <v>35</v>
      </c>
      <c r="E33" s="23" t="s">
        <v>36</v>
      </c>
      <c r="F33" s="87">
        <f>ROUND((SUM(BE117:BE119)),  2)</f>
        <v>0</v>
      </c>
      <c r="I33" s="88">
        <v>0.21</v>
      </c>
      <c r="J33" s="87">
        <f>ROUND(((SUM(BE117:BE119))*I33),  2)</f>
        <v>0</v>
      </c>
      <c r="L33" s="28"/>
    </row>
    <row r="34" spans="2:12" s="1" customFormat="1" ht="14.45" customHeight="1" x14ac:dyDescent="0.2">
      <c r="B34" s="28"/>
      <c r="E34" s="23" t="s">
        <v>37</v>
      </c>
      <c r="F34" s="87">
        <f>ROUND((SUM(BF117:BF119)),  2)</f>
        <v>0</v>
      </c>
      <c r="I34" s="88">
        <v>0.12</v>
      </c>
      <c r="J34" s="87">
        <f>ROUND(((SUM(BF117:BF119))*I34), 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7">
        <f>ROUND((SUM(BG117:BG119)),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7">
        <f>ROUND((SUM(BH117:BH119)),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40</v>
      </c>
      <c r="F37" s="87">
        <f>ROUND((SUM(BI117:BI119)),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88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189" t="str">
        <f>E7</f>
        <v>Modernizace osvětlení ve vybraných lokalitách 2024</v>
      </c>
      <c r="F85" s="190"/>
      <c r="G85" s="190"/>
      <c r="H85" s="190"/>
      <c r="L85" s="28"/>
    </row>
    <row r="86" spans="2:47" s="1" customFormat="1" ht="12" customHeight="1" x14ac:dyDescent="0.2">
      <c r="B86" s="28"/>
      <c r="C86" s="23" t="s">
        <v>86</v>
      </c>
      <c r="L86" s="28"/>
    </row>
    <row r="87" spans="2:47" s="1" customFormat="1" ht="16.5" customHeight="1" x14ac:dyDescent="0.2">
      <c r="B87" s="28"/>
      <c r="E87" s="186" t="str">
        <f>E9</f>
        <v>02 - VON</v>
      </c>
      <c r="F87" s="188"/>
      <c r="G87" s="188"/>
      <c r="H87" s="188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 xml:space="preserve"> </v>
      </c>
      <c r="I89" s="23" t="s">
        <v>21</v>
      </c>
      <c r="J89" s="48">
        <f>IF(J12="","",J12)</f>
        <v>45385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22</v>
      </c>
      <c r="F91" s="21" t="str">
        <f>E15</f>
        <v>Správa železnic, státní organizace, Oblastní ředitelství Plzeň</v>
      </c>
      <c r="I91" s="23" t="s">
        <v>27</v>
      </c>
      <c r="J91" s="26">
        <f>E21</f>
        <v>0</v>
      </c>
      <c r="L91" s="28"/>
    </row>
    <row r="92" spans="2:47" s="1" customFormat="1" ht="15.2" customHeight="1" x14ac:dyDescent="0.2">
      <c r="B92" s="28"/>
      <c r="C92" s="23" t="s">
        <v>25</v>
      </c>
      <c r="F92" s="21" t="str">
        <f>IF(E18="","",E18)</f>
        <v>Vyplň údaj</v>
      </c>
      <c r="I92" s="23" t="s">
        <v>29</v>
      </c>
      <c r="J92" s="26">
        <f>E24</f>
        <v>0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91</v>
      </c>
      <c r="J96" s="62">
        <f>J117</f>
        <v>0</v>
      </c>
      <c r="L96" s="28"/>
      <c r="AU96" s="13" t="s">
        <v>92</v>
      </c>
    </row>
    <row r="97" spans="2:12" s="8" customFormat="1" ht="24.95" customHeight="1" x14ac:dyDescent="0.2">
      <c r="B97" s="100"/>
      <c r="D97" s="101" t="s">
        <v>150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 x14ac:dyDescent="0.2">
      <c r="B98" s="28"/>
      <c r="L98" s="28"/>
    </row>
    <row r="99" spans="2:12" s="1" customFormat="1" ht="6.95" customHeight="1" x14ac:dyDescent="0.2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 x14ac:dyDescent="0.2">
      <c r="B104" s="28"/>
      <c r="C104" s="17" t="s">
        <v>95</v>
      </c>
      <c r="L104" s="28"/>
    </row>
    <row r="105" spans="2:12" s="1" customFormat="1" ht="6.95" customHeight="1" x14ac:dyDescent="0.2">
      <c r="B105" s="28"/>
      <c r="L105" s="28"/>
    </row>
    <row r="106" spans="2:12" s="1" customFormat="1" ht="12" customHeight="1" x14ac:dyDescent="0.2">
      <c r="B106" s="28"/>
      <c r="C106" s="23" t="s">
        <v>15</v>
      </c>
      <c r="L106" s="28"/>
    </row>
    <row r="107" spans="2:12" s="1" customFormat="1" ht="16.5" customHeight="1" x14ac:dyDescent="0.2">
      <c r="B107" s="28"/>
      <c r="E107" s="189" t="str">
        <f>E7</f>
        <v>Modernizace osvětlení ve vybraných lokalitách 2024</v>
      </c>
      <c r="F107" s="190"/>
      <c r="G107" s="190"/>
      <c r="H107" s="190"/>
      <c r="L107" s="28"/>
    </row>
    <row r="108" spans="2:12" s="1" customFormat="1" ht="12" customHeight="1" x14ac:dyDescent="0.2">
      <c r="B108" s="28"/>
      <c r="C108" s="23" t="s">
        <v>86</v>
      </c>
      <c r="L108" s="28"/>
    </row>
    <row r="109" spans="2:12" s="1" customFormat="1" ht="16.5" customHeight="1" x14ac:dyDescent="0.2">
      <c r="B109" s="28"/>
      <c r="E109" s="186" t="str">
        <f>E9</f>
        <v>02 - VON</v>
      </c>
      <c r="F109" s="188"/>
      <c r="G109" s="188"/>
      <c r="H109" s="188"/>
      <c r="L109" s="28"/>
    </row>
    <row r="110" spans="2:12" s="1" customFormat="1" ht="6.95" customHeight="1" x14ac:dyDescent="0.2">
      <c r="B110" s="28"/>
      <c r="L110" s="28"/>
    </row>
    <row r="111" spans="2:12" s="1" customFormat="1" ht="12" customHeight="1" x14ac:dyDescent="0.2">
      <c r="B111" s="28"/>
      <c r="C111" s="23" t="s">
        <v>19</v>
      </c>
      <c r="F111" s="21" t="str">
        <f>F12</f>
        <v xml:space="preserve"> </v>
      </c>
      <c r="I111" s="23" t="s">
        <v>21</v>
      </c>
      <c r="J111" s="48">
        <f>IF(J12="","",J12)</f>
        <v>45385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5.2" customHeight="1" x14ac:dyDescent="0.2">
      <c r="B113" s="28"/>
      <c r="C113" s="23" t="s">
        <v>22</v>
      </c>
      <c r="F113" s="21" t="str">
        <f>E15</f>
        <v>Správa železnic, státní organizace, Oblastní ředitelství Plzeň</v>
      </c>
      <c r="I113" s="23" t="s">
        <v>27</v>
      </c>
      <c r="J113" s="26">
        <f>E21</f>
        <v>0</v>
      </c>
      <c r="L113" s="28"/>
    </row>
    <row r="114" spans="2:65" s="1" customFormat="1" ht="15.2" customHeight="1" x14ac:dyDescent="0.2">
      <c r="B114" s="28"/>
      <c r="C114" s="23" t="s">
        <v>25</v>
      </c>
      <c r="F114" s="21" t="str">
        <f>IF(E18="","",E18)</f>
        <v>Vyplň údaj</v>
      </c>
      <c r="I114" s="23" t="s">
        <v>29</v>
      </c>
      <c r="J114" s="26">
        <f>E24</f>
        <v>0</v>
      </c>
      <c r="L114" s="28"/>
    </row>
    <row r="115" spans="2:65" s="1" customFormat="1" ht="10.35" customHeight="1" x14ac:dyDescent="0.2">
      <c r="B115" s="28"/>
      <c r="L115" s="28"/>
    </row>
    <row r="116" spans="2:65" s="10" customFormat="1" ht="29.25" customHeight="1" x14ac:dyDescent="0.2">
      <c r="B116" s="108"/>
      <c r="C116" s="134" t="s">
        <v>96</v>
      </c>
      <c r="D116" s="135" t="s">
        <v>56</v>
      </c>
      <c r="E116" s="135" t="s">
        <v>52</v>
      </c>
      <c r="F116" s="135" t="s">
        <v>53</v>
      </c>
      <c r="G116" s="135" t="s">
        <v>97</v>
      </c>
      <c r="H116" s="135" t="s">
        <v>98</v>
      </c>
      <c r="I116" s="135" t="s">
        <v>99</v>
      </c>
      <c r="J116" s="136" t="s">
        <v>90</v>
      </c>
      <c r="K116" s="109" t="s">
        <v>100</v>
      </c>
      <c r="L116" s="108"/>
      <c r="M116" s="55" t="s">
        <v>1</v>
      </c>
      <c r="N116" s="56" t="s">
        <v>35</v>
      </c>
      <c r="O116" s="56" t="s">
        <v>101</v>
      </c>
      <c r="P116" s="56" t="s">
        <v>102</v>
      </c>
      <c r="Q116" s="56" t="s">
        <v>103</v>
      </c>
      <c r="R116" s="56" t="s">
        <v>104</v>
      </c>
      <c r="S116" s="56" t="s">
        <v>105</v>
      </c>
      <c r="T116" s="57" t="s">
        <v>106</v>
      </c>
    </row>
    <row r="117" spans="2:65" s="1" customFormat="1" ht="22.9" customHeight="1" x14ac:dyDescent="0.25">
      <c r="B117" s="28"/>
      <c r="C117" s="60" t="s">
        <v>107</v>
      </c>
      <c r="J117" s="137">
        <f>BK117</f>
        <v>0</v>
      </c>
      <c r="L117" s="28"/>
      <c r="M117" s="58"/>
      <c r="N117" s="49"/>
      <c r="O117" s="49"/>
      <c r="P117" s="110">
        <f>P118</f>
        <v>0</v>
      </c>
      <c r="Q117" s="49"/>
      <c r="R117" s="110">
        <f>R118</f>
        <v>0</v>
      </c>
      <c r="S117" s="49"/>
      <c r="T117" s="111">
        <f>T118</f>
        <v>0</v>
      </c>
      <c r="AT117" s="13" t="s">
        <v>70</v>
      </c>
      <c r="AU117" s="13" t="s">
        <v>92</v>
      </c>
      <c r="BK117" s="112">
        <f>BK118</f>
        <v>0</v>
      </c>
    </row>
    <row r="118" spans="2:65" s="11" customFormat="1" ht="25.9" customHeight="1" x14ac:dyDescent="0.2">
      <c r="B118" s="113"/>
      <c r="D118" s="114" t="s">
        <v>70</v>
      </c>
      <c r="E118" s="138" t="s">
        <v>151</v>
      </c>
      <c r="F118" s="138" t="s">
        <v>152</v>
      </c>
      <c r="J118" s="139">
        <f>BK118</f>
        <v>0</v>
      </c>
      <c r="L118" s="113"/>
      <c r="M118" s="115"/>
      <c r="P118" s="116">
        <f>P119</f>
        <v>0</v>
      </c>
      <c r="R118" s="116">
        <f>R119</f>
        <v>0</v>
      </c>
      <c r="T118" s="117">
        <f>T119</f>
        <v>0</v>
      </c>
      <c r="AR118" s="114" t="s">
        <v>120</v>
      </c>
      <c r="AT118" s="118" t="s">
        <v>70</v>
      </c>
      <c r="AU118" s="118" t="s">
        <v>71</v>
      </c>
      <c r="AY118" s="114" t="s">
        <v>110</v>
      </c>
      <c r="BK118" s="119">
        <f>BK119</f>
        <v>0</v>
      </c>
    </row>
    <row r="119" spans="2:65" s="1" customFormat="1" ht="24.2" customHeight="1" x14ac:dyDescent="0.2">
      <c r="B119" s="28"/>
      <c r="C119" s="142" t="s">
        <v>79</v>
      </c>
      <c r="D119" s="142" t="s">
        <v>113</v>
      </c>
      <c r="E119" s="143" t="s">
        <v>153</v>
      </c>
      <c r="F119" s="144" t="s">
        <v>154</v>
      </c>
      <c r="G119" s="145" t="s">
        <v>155</v>
      </c>
      <c r="H119" s="146">
        <v>1</v>
      </c>
      <c r="I119" s="120"/>
      <c r="J119" s="147">
        <f>ROUND(I119*H119,2)</f>
        <v>0</v>
      </c>
      <c r="K119" s="121"/>
      <c r="L119" s="28"/>
      <c r="M119" s="128" t="s">
        <v>1</v>
      </c>
      <c r="N119" s="129" t="s">
        <v>36</v>
      </c>
      <c r="O119" s="130"/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26" t="s">
        <v>156</v>
      </c>
      <c r="AT119" s="126" t="s">
        <v>113</v>
      </c>
      <c r="AU119" s="126" t="s">
        <v>79</v>
      </c>
      <c r="AY119" s="13" t="s">
        <v>110</v>
      </c>
      <c r="BE119" s="127">
        <f>IF(N119="základní",J119,0)</f>
        <v>0</v>
      </c>
      <c r="BF119" s="127">
        <f>IF(N119="snížená",J119,0)</f>
        <v>0</v>
      </c>
      <c r="BG119" s="127">
        <f>IF(N119="zákl. přenesená",J119,0)</f>
        <v>0</v>
      </c>
      <c r="BH119" s="127">
        <f>IF(N119="sníž. přenesená",J119,0)</f>
        <v>0</v>
      </c>
      <c r="BI119" s="127">
        <f>IF(N119="nulová",J119,0)</f>
        <v>0</v>
      </c>
      <c r="BJ119" s="13" t="s">
        <v>79</v>
      </c>
      <c r="BK119" s="127">
        <f>ROUND(I119*H119,2)</f>
        <v>0</v>
      </c>
      <c r="BL119" s="13" t="s">
        <v>156</v>
      </c>
      <c r="BM119" s="126" t="s">
        <v>81</v>
      </c>
    </row>
    <row r="120" spans="2:65" s="1" customFormat="1" ht="6.95" customHeight="1" x14ac:dyDescent="0.2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sheetProtection algorithmName="SHA-512" hashValue="SaVLLHU7cMQo79cgCEb7DMKYkCMzvxN0M4N9Hf5lcwyqczlwdfMTP84VQMXUiy2aaUOuLZ3tZdshBwYmP3MmGw==" saltValue="PclS3c0LtCNyDybxvb5Uzg==" spinCount="100000" sheet="1" objects="1" scenarios="1"/>
  <autoFilter ref="C116:K11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Elektromateriál</vt:lpstr>
      <vt:lpstr>02 - VON</vt:lpstr>
      <vt:lpstr>'01 - Elektromateriál'!Názvy_tisku</vt:lpstr>
      <vt:lpstr>'02 - VON'!Názvy_tisku</vt:lpstr>
      <vt:lpstr>'Rekapitulace stavby'!Názvy_tisku</vt:lpstr>
      <vt:lpstr>'01 - Elektromateriál'!Oblast_tisku</vt:lpstr>
      <vt:lpstr>'02 -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Freisleben Miroslav, Ing.</cp:lastModifiedBy>
  <dcterms:created xsi:type="dcterms:W3CDTF">2024-04-03T07:04:20Z</dcterms:created>
  <dcterms:modified xsi:type="dcterms:W3CDTF">2024-04-22T11:15:20Z</dcterms:modified>
</cp:coreProperties>
</file>